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WZ DOK\Firmowe\2020 AvT  &amp; TL\Kalkulatory produktowe\"/>
    </mc:Choice>
  </mc:AlternateContent>
  <xr:revisionPtr revIDLastSave="0" documentId="13_ncr:1_{E5ABD9B9-E0F3-4919-BAD1-7306025555AB}" xr6:coauthVersionLast="47" xr6:coauthVersionMax="47" xr10:uidLastSave="{00000000-0000-0000-0000-000000000000}"/>
  <workbookProtection workbookAlgorithmName="SHA-512" workbookHashValue="m/X6Plg0MDOGcRk5mr0a1TD8z/gczwCvHb7I8LGjP9BZpTbt+fJeOpf23MgU1cJRomgCfJF2Z1Nm81jqr8sCUg==" workbookSaltValue="w7xb4pfYic86i1QjQJhhGg==" workbookSpinCount="100000" lockStructure="1"/>
  <bookViews>
    <workbookView xWindow="-109" yWindow="-109" windowWidth="26301" windowHeight="14169" tabRatio="580" xr2:uid="{00000000-000D-0000-FFFF-FFFF00000000}"/>
  </bookViews>
  <sheets>
    <sheet name="Kalkulator Top Line XL 2020" sheetId="1" r:id="rId1"/>
    <sheet name="Arkusz2" sheetId="2" state="hidden" r:id="rId2"/>
    <sheet name="Arkusz3" sheetId="3" state="hidden" r:id="rId3"/>
    <sheet name="Arkusz1" sheetId="4" state="hidden" r:id="rId4"/>
  </sheets>
  <definedNames>
    <definedName name="_xlnm.Print_Area" localSheetId="0">'Kalkulator Top Line XL 2020'!$A$1:$X$58</definedName>
  </definedNames>
  <calcPr calcId="191029"/>
</workbook>
</file>

<file path=xl/calcChain.xml><?xml version="1.0" encoding="utf-8"?>
<calcChain xmlns="http://schemas.openxmlformats.org/spreadsheetml/2006/main">
  <c r="C49" i="1" l="1"/>
  <c r="C58" i="1" l="1"/>
  <c r="C57" i="1"/>
  <c r="C47" i="1"/>
  <c r="C41" i="1"/>
  <c r="C42" i="1"/>
  <c r="C44" i="1"/>
  <c r="D44" i="1" s="1"/>
  <c r="C43" i="1"/>
  <c r="L27" i="1"/>
  <c r="C54" i="1"/>
  <c r="E54" i="1" l="1"/>
  <c r="C51" i="1"/>
  <c r="C50" i="1"/>
  <c r="E53" i="1"/>
  <c r="E51" i="1"/>
  <c r="E50" i="1"/>
  <c r="F54" i="1"/>
  <c r="E49" i="1"/>
  <c r="F49" i="1"/>
  <c r="G47" i="1"/>
  <c r="C46" i="1"/>
  <c r="G46" i="1"/>
  <c r="D42" i="1"/>
  <c r="D32" i="2"/>
  <c r="E55" i="1" l="1"/>
  <c r="C55" i="1"/>
  <c r="C53" i="1"/>
  <c r="E52" i="1"/>
  <c r="C52" i="1"/>
  <c r="D43" i="1"/>
  <c r="D41" i="1"/>
</calcChain>
</file>

<file path=xl/sharedStrings.xml><?xml version="1.0" encoding="utf-8"?>
<sst xmlns="http://schemas.openxmlformats.org/spreadsheetml/2006/main" count="120" uniqueCount="77">
  <si>
    <t xml:space="preserve">Uzupełnij dane lub wybierz z dostępnych opcji: </t>
  </si>
  <si>
    <t>Grubość płyty konstrukcyjnej korpusu</t>
  </si>
  <si>
    <t>Głębokość szafy bez frontów</t>
  </si>
  <si>
    <t>Cokół</t>
  </si>
  <si>
    <t>Boki schodzące do podłogi   TAK / NIE</t>
  </si>
  <si>
    <t>Boki schodzące</t>
  </si>
  <si>
    <t>NIE</t>
  </si>
  <si>
    <t xml:space="preserve">Twój zestaw akcesorii </t>
  </si>
  <si>
    <t>1.</t>
  </si>
  <si>
    <t>2.</t>
  </si>
  <si>
    <t>5.</t>
  </si>
  <si>
    <t>6.</t>
  </si>
  <si>
    <t>7.</t>
  </si>
  <si>
    <t>8.</t>
  </si>
  <si>
    <t>9.</t>
  </si>
  <si>
    <t>10.</t>
  </si>
  <si>
    <t>11.</t>
  </si>
  <si>
    <t>x</t>
  </si>
  <si>
    <t>Drzwi  wysokość x szerokość</t>
  </si>
  <si>
    <t>Oczekiwana wysokość szafy z cokołem</t>
  </si>
  <si>
    <t>TAK</t>
  </si>
  <si>
    <t>A</t>
  </si>
  <si>
    <t>B</t>
  </si>
  <si>
    <t>C</t>
  </si>
  <si>
    <t>D</t>
  </si>
  <si>
    <t>E</t>
  </si>
  <si>
    <t>F</t>
  </si>
  <si>
    <t>UWAGA !</t>
  </si>
  <si>
    <t>Okucie prostujące do drzwi</t>
  </si>
  <si>
    <t>Rolki dystansowe do drzwi</t>
  </si>
  <si>
    <t>Grubość frontów</t>
  </si>
  <si>
    <t xml:space="preserve">Dotnij odpowiednio profil </t>
  </si>
  <si>
    <t>Profil  jezdny górny</t>
  </si>
  <si>
    <t>Profil prowadzący dolny</t>
  </si>
  <si>
    <t>2-drzwiowa</t>
  </si>
  <si>
    <t>3-drzwiowa</t>
  </si>
  <si>
    <t>Wysokość cokołu min. 60 mm</t>
  </si>
  <si>
    <t>Szerokość zewnętrzna szafy w mm</t>
  </si>
  <si>
    <t>Bok prawy</t>
  </si>
  <si>
    <t>Bok lewy</t>
  </si>
  <si>
    <t>Wieniec dolny</t>
  </si>
  <si>
    <t>Wieniec górny</t>
  </si>
  <si>
    <t>Przegroda środkowa - wewnętrzna</t>
  </si>
  <si>
    <t xml:space="preserve">Top Line XL - wylicz elementy i dobierz system dla swojej szafy </t>
  </si>
  <si>
    <t>Szafa  2-drzwiowa / 3-drzwiowa / 4-drzwiowa</t>
  </si>
  <si>
    <t>4-drzwiowa</t>
  </si>
  <si>
    <t>18 - 30</t>
  </si>
  <si>
    <t>22 - 30</t>
  </si>
  <si>
    <t>32 - 40</t>
  </si>
  <si>
    <t>2 drzwi</t>
  </si>
  <si>
    <t>3 drzwi</t>
  </si>
  <si>
    <t>4 drzwi</t>
  </si>
  <si>
    <t>OKUCIA</t>
  </si>
  <si>
    <t>15 - 35</t>
  </si>
  <si>
    <t>30 - 80</t>
  </si>
  <si>
    <t>60 - 100</t>
  </si>
  <si>
    <t>SILENT KG</t>
  </si>
  <si>
    <t>profile  L</t>
  </si>
  <si>
    <t>Profil  zakrywający drzwi przenich</t>
  </si>
  <si>
    <t>60kg</t>
  </si>
  <si>
    <t>80kg</t>
  </si>
  <si>
    <t>100kg</t>
  </si>
  <si>
    <t>Szczelina nad drzwiami do sufitu</t>
  </si>
  <si>
    <t>4.</t>
  </si>
  <si>
    <t>12.</t>
  </si>
  <si>
    <t xml:space="preserve">Określić tylko dla szafy 2-drzwiowej </t>
  </si>
  <si>
    <t xml:space="preserve">Jaki rodzaj szafy 2drz. </t>
  </si>
  <si>
    <t>Prawa</t>
  </si>
  <si>
    <t>Lewa</t>
  </si>
  <si>
    <t>Boki wychodzące nad wieniec górny   TAK / NIE</t>
  </si>
  <si>
    <r>
      <t xml:space="preserve">Akcesoria pomocnicze  </t>
    </r>
    <r>
      <rPr>
        <sz val="8"/>
        <color theme="0"/>
        <rFont val="Calibri"/>
        <family val="2"/>
        <charset val="238"/>
        <scheme val="minor"/>
      </rPr>
      <t>katalog str. 806-808</t>
    </r>
  </si>
  <si>
    <r>
      <t xml:space="preserve">Twoja szafa w kawałkach :) </t>
    </r>
    <r>
      <rPr>
        <sz val="8"/>
        <color theme="0"/>
        <rFont val="Calibri"/>
        <family val="2"/>
        <charset val="238"/>
        <scheme val="minor"/>
      </rPr>
      <t>wymiary podane w mm</t>
    </r>
  </si>
  <si>
    <r>
      <t xml:space="preserve">Naciśnij lub zeskanuj poniższy </t>
    </r>
    <r>
      <rPr>
        <b/>
        <sz val="10"/>
        <rFont val="Calibri"/>
        <family val="2"/>
        <charset val="238"/>
        <scheme val="minor"/>
      </rPr>
      <t>kod QR</t>
    </r>
    <r>
      <rPr>
        <sz val="10"/>
        <rFont val="Calibri"/>
        <family val="2"/>
        <charset val="238"/>
        <scheme val="minor"/>
      </rPr>
      <t xml:space="preserve">  
oblicz ciężar frontu</t>
    </r>
  </si>
  <si>
    <r>
      <t xml:space="preserve">Waga frontu w kg. według kalkulatora naciśnij </t>
    </r>
    <r>
      <rPr>
        <b/>
        <sz val="9"/>
        <rFont val="Calibri"/>
        <family val="2"/>
        <charset val="238"/>
        <scheme val="minor"/>
      </rPr>
      <t>Kod QR</t>
    </r>
  </si>
  <si>
    <t>Lub w przypadku braku możliwości montaż okuć prostujących</t>
  </si>
  <si>
    <t>Obejrzyj film montażowy</t>
  </si>
  <si>
    <r>
      <t xml:space="preserve">Kliknij swój radzaj szafy
</t>
    </r>
    <r>
      <rPr>
        <b/>
        <sz val="10"/>
        <rFont val="Arial"/>
        <family val="2"/>
        <charset val="238"/>
      </rPr>
      <t xml:space="preserve">i pobierz instrukcję montażu PDF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</si>
</sst>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charset val="238"/>
      <scheme val="minor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sz val="10"/>
      <color theme="0"/>
      <name val="Arial"/>
      <family val="2"/>
      <charset val="238"/>
    </font>
    <font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8"/>
      <color theme="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3" fontId="0" fillId="0" borderId="0" xfId="0" applyNumberFormat="1"/>
    <xf numFmtId="0" fontId="0" fillId="0" borderId="0" xfId="0" applyAlignment="1">
      <alignment horizontal="right"/>
    </xf>
    <xf numFmtId="16" fontId="0" fillId="0" borderId="0" xfId="0" applyNumberFormat="1"/>
    <xf numFmtId="0" fontId="1" fillId="2" borderId="0" xfId="0" applyFont="1" applyFill="1" applyProtection="1">
      <protection hidden="1"/>
    </xf>
    <xf numFmtId="0" fontId="1" fillId="2" borderId="0" xfId="0" applyFont="1" applyFill="1" applyAlignment="1" applyProtection="1">
      <alignment horizontal="right"/>
      <protection hidden="1"/>
    </xf>
    <xf numFmtId="0" fontId="2" fillId="2" borderId="0" xfId="0" applyFont="1" applyFill="1" applyProtection="1">
      <protection hidden="1"/>
    </xf>
    <xf numFmtId="0" fontId="3" fillId="2" borderId="0" xfId="0" applyFont="1" applyFill="1" applyAlignment="1" applyProtection="1">
      <alignment horizontal="right"/>
      <protection hidden="1"/>
    </xf>
    <xf numFmtId="0" fontId="3" fillId="2" borderId="0" xfId="0" applyFont="1" applyFill="1" applyProtection="1">
      <protection hidden="1"/>
    </xf>
    <xf numFmtId="0" fontId="4" fillId="2" borderId="0" xfId="0" applyFont="1" applyFill="1" applyAlignment="1" applyProtection="1">
      <alignment horizontal="right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6" fillId="2" borderId="0" xfId="0" applyFont="1" applyFill="1" applyProtection="1">
      <protection hidden="1"/>
    </xf>
    <xf numFmtId="0" fontId="7" fillId="2" borderId="1" xfId="0" applyFont="1" applyFill="1" applyBorder="1" applyProtection="1">
      <protection hidden="1"/>
    </xf>
    <xf numFmtId="0" fontId="7" fillId="2" borderId="2" xfId="0" applyFont="1" applyFill="1" applyBorder="1" applyProtection="1">
      <protection hidden="1"/>
    </xf>
    <xf numFmtId="0" fontId="7" fillId="2" borderId="3" xfId="0" applyFont="1" applyFill="1" applyBorder="1" applyProtection="1">
      <protection hidden="1"/>
    </xf>
    <xf numFmtId="0" fontId="9" fillId="3" borderId="7" xfId="0" applyFont="1" applyFill="1" applyBorder="1" applyProtection="1">
      <protection hidden="1"/>
    </xf>
    <xf numFmtId="0" fontId="10" fillId="3" borderId="0" xfId="0" applyFont="1" applyFill="1" applyAlignment="1" applyProtection="1">
      <alignment horizontal="center"/>
      <protection hidden="1"/>
    </xf>
    <xf numFmtId="0" fontId="11" fillId="2" borderId="0" xfId="0" applyFont="1" applyFill="1" applyProtection="1">
      <protection hidden="1"/>
    </xf>
    <xf numFmtId="0" fontId="9" fillId="3" borderId="5" xfId="0" applyFont="1" applyFill="1" applyBorder="1" applyProtection="1">
      <protection hidden="1"/>
    </xf>
    <xf numFmtId="0" fontId="7" fillId="2" borderId="4" xfId="0" applyFont="1" applyFill="1" applyBorder="1" applyProtection="1">
      <protection hidden="1"/>
    </xf>
    <xf numFmtId="1" fontId="6" fillId="4" borderId="8" xfId="0" applyNumberFormat="1" applyFont="1" applyFill="1" applyBorder="1" applyAlignment="1" applyProtection="1">
      <alignment horizontal="center"/>
      <protection hidden="1"/>
    </xf>
    <xf numFmtId="1" fontId="6" fillId="2" borderId="14" xfId="0" applyNumberFormat="1" applyFont="1" applyFill="1" applyBorder="1" applyAlignment="1" applyProtection="1">
      <alignment horizontal="center"/>
      <protection hidden="1"/>
    </xf>
    <xf numFmtId="1" fontId="6" fillId="4" borderId="9" xfId="0" applyNumberFormat="1" applyFont="1" applyFill="1" applyBorder="1" applyAlignment="1" applyProtection="1">
      <alignment horizontal="center"/>
      <protection hidden="1"/>
    </xf>
    <xf numFmtId="0" fontId="6" fillId="4" borderId="13" xfId="0" applyFont="1" applyFill="1" applyBorder="1" applyAlignment="1" applyProtection="1">
      <alignment horizontal="center" vertical="center"/>
      <protection hidden="1"/>
    </xf>
    <xf numFmtId="1" fontId="6" fillId="4" borderId="16" xfId="0" applyNumberFormat="1" applyFont="1" applyFill="1" applyBorder="1" applyAlignment="1" applyProtection="1">
      <alignment horizontal="center"/>
      <protection hidden="1"/>
    </xf>
    <xf numFmtId="1" fontId="6" fillId="2" borderId="6" xfId="0" applyNumberFormat="1" applyFont="1" applyFill="1" applyBorder="1" applyAlignment="1" applyProtection="1">
      <alignment horizontal="center"/>
      <protection hidden="1"/>
    </xf>
    <xf numFmtId="1" fontId="6" fillId="4" borderId="17" xfId="0" applyNumberFormat="1" applyFont="1" applyFill="1" applyBorder="1" applyAlignment="1" applyProtection="1">
      <alignment horizontal="center"/>
      <protection hidden="1"/>
    </xf>
    <xf numFmtId="1" fontId="6" fillId="4" borderId="10" xfId="0" applyNumberFormat="1" applyFont="1" applyFill="1" applyBorder="1" applyAlignment="1" applyProtection="1">
      <alignment horizontal="center"/>
      <protection hidden="1"/>
    </xf>
    <xf numFmtId="1" fontId="6" fillId="2" borderId="15" xfId="0" applyNumberFormat="1" applyFont="1" applyFill="1" applyBorder="1" applyAlignment="1" applyProtection="1">
      <alignment horizontal="center"/>
      <protection hidden="1"/>
    </xf>
    <xf numFmtId="1" fontId="6" fillId="4" borderId="11" xfId="0" applyNumberFormat="1" applyFont="1" applyFill="1" applyBorder="1" applyAlignment="1" applyProtection="1">
      <alignment horizontal="center"/>
      <protection hidden="1"/>
    </xf>
    <xf numFmtId="0" fontId="6" fillId="2" borderId="0" xfId="0" applyFont="1" applyFill="1" applyAlignment="1" applyProtection="1">
      <alignment horizontal="center"/>
      <protection hidden="1"/>
    </xf>
    <xf numFmtId="1" fontId="6" fillId="4" borderId="1" xfId="0" applyNumberFormat="1" applyFont="1" applyFill="1" applyBorder="1" applyAlignment="1" applyProtection="1">
      <alignment horizontal="center"/>
      <protection hidden="1"/>
    </xf>
    <xf numFmtId="1" fontId="6" fillId="4" borderId="3" xfId="0" applyNumberFormat="1" applyFont="1" applyFill="1" applyBorder="1" applyAlignment="1" applyProtection="1">
      <alignment horizontal="center"/>
      <protection hidden="1"/>
    </xf>
    <xf numFmtId="0" fontId="6" fillId="6" borderId="19" xfId="0" applyFont="1" applyFill="1" applyBorder="1" applyAlignment="1" applyProtection="1">
      <alignment horizontal="center"/>
      <protection locked="0" hidden="1"/>
    </xf>
    <xf numFmtId="0" fontId="6" fillId="6" borderId="20" xfId="0" applyFont="1" applyFill="1" applyBorder="1" applyAlignment="1" applyProtection="1">
      <alignment horizontal="center"/>
      <protection locked="0" hidden="1"/>
    </xf>
    <xf numFmtId="1" fontId="6" fillId="6" borderId="21" xfId="0" applyNumberFormat="1" applyFont="1" applyFill="1" applyBorder="1" applyAlignment="1" applyProtection="1">
      <alignment horizontal="center"/>
      <protection locked="0" hidden="1"/>
    </xf>
    <xf numFmtId="0" fontId="6" fillId="6" borderId="21" xfId="0" applyFont="1" applyFill="1" applyBorder="1" applyAlignment="1" applyProtection="1">
      <alignment horizontal="center"/>
      <protection locked="0" hidden="1"/>
    </xf>
    <xf numFmtId="1" fontId="6" fillId="6" borderId="12" xfId="0" applyNumberFormat="1" applyFont="1" applyFill="1" applyBorder="1" applyAlignment="1" applyProtection="1">
      <alignment horizontal="center"/>
      <protection locked="0" hidden="1"/>
    </xf>
    <xf numFmtId="0" fontId="6" fillId="6" borderId="5" xfId="0" applyFont="1" applyFill="1" applyBorder="1" applyProtection="1">
      <protection hidden="1"/>
    </xf>
    <xf numFmtId="0" fontId="11" fillId="4" borderId="8" xfId="0" applyFont="1" applyFill="1" applyBorder="1" applyAlignment="1">
      <alignment horizontal="right"/>
    </xf>
    <xf numFmtId="0" fontId="11" fillId="4" borderId="16" xfId="0" applyFont="1" applyFill="1" applyBorder="1" applyProtection="1">
      <protection hidden="1"/>
    </xf>
    <xf numFmtId="0" fontId="11" fillId="4" borderId="16" xfId="0" applyFont="1" applyFill="1" applyBorder="1" applyAlignment="1" applyProtection="1">
      <alignment horizontal="right"/>
      <protection hidden="1"/>
    </xf>
    <xf numFmtId="0" fontId="11" fillId="4" borderId="8" xfId="0" applyFont="1" applyFill="1" applyBorder="1" applyAlignment="1" applyProtection="1">
      <alignment horizontal="center" vertical="center" wrapText="1"/>
      <protection hidden="1"/>
    </xf>
    <xf numFmtId="0" fontId="11" fillId="4" borderId="10" xfId="0" applyFont="1" applyFill="1" applyBorder="1" applyAlignment="1" applyProtection="1">
      <alignment horizontal="center" vertical="center" wrapText="1"/>
      <protection hidden="1"/>
    </xf>
    <xf numFmtId="0" fontId="13" fillId="4" borderId="0" xfId="0" applyFont="1" applyFill="1" applyAlignment="1" applyProtection="1">
      <alignment horizontal="left" vertical="top" wrapText="1"/>
      <protection hidden="1"/>
    </xf>
    <xf numFmtId="0" fontId="1" fillId="5" borderId="7" xfId="0" applyFont="1" applyFill="1" applyBorder="1" applyAlignment="1" applyProtection="1">
      <alignment horizontal="center"/>
      <protection hidden="1"/>
    </xf>
    <xf numFmtId="0" fontId="1" fillId="5" borderId="18" xfId="0" applyFont="1" applyFill="1" applyBorder="1" applyAlignment="1" applyProtection="1">
      <alignment horizontal="center"/>
      <protection hidden="1"/>
    </xf>
    <xf numFmtId="0" fontId="1" fillId="5" borderId="13" xfId="0" applyFont="1" applyFill="1" applyBorder="1" applyAlignment="1" applyProtection="1">
      <alignment horizontal="center"/>
      <protection hidden="1"/>
    </xf>
    <xf numFmtId="0" fontId="6" fillId="6" borderId="0" xfId="0" applyFont="1" applyFill="1" applyAlignment="1" applyProtection="1">
      <alignment horizontal="center" wrapText="1"/>
      <protection hidden="1"/>
    </xf>
    <xf numFmtId="0" fontId="7" fillId="2" borderId="14" xfId="0" applyFont="1" applyFill="1" applyBorder="1" applyAlignment="1" applyProtection="1">
      <alignment horizontal="center"/>
      <protection hidden="1"/>
    </xf>
    <xf numFmtId="0" fontId="7" fillId="2" borderId="15" xfId="0" applyFont="1" applyFill="1" applyBorder="1" applyAlignment="1" applyProtection="1">
      <alignment horizontal="center" vertical="center"/>
      <protection hidden="1"/>
    </xf>
    <xf numFmtId="0" fontId="7" fillId="4" borderId="14" xfId="0" applyFont="1" applyFill="1" applyBorder="1" applyAlignment="1" applyProtection="1">
      <alignment horizontal="center" vertical="center"/>
      <protection hidden="1"/>
    </xf>
    <xf numFmtId="0" fontId="7" fillId="4" borderId="9" xfId="0" applyFont="1" applyFill="1" applyBorder="1" applyAlignment="1" applyProtection="1">
      <alignment horizontal="center" vertical="center"/>
      <protection hidden="1"/>
    </xf>
    <xf numFmtId="0" fontId="7" fillId="4" borderId="15" xfId="0" applyFont="1" applyFill="1" applyBorder="1" applyAlignment="1" applyProtection="1">
      <alignment horizontal="center" vertical="center" wrapText="1"/>
      <protection hidden="1"/>
    </xf>
    <xf numFmtId="0" fontId="7" fillId="4" borderId="11" xfId="0" applyFont="1" applyFill="1" applyBorder="1" applyAlignment="1" applyProtection="1">
      <alignment horizontal="center" vertical="center" wrapText="1"/>
      <protection hidden="1"/>
    </xf>
    <xf numFmtId="0" fontId="7" fillId="2" borderId="14" xfId="0" applyFont="1" applyFill="1" applyBorder="1" applyAlignment="1" applyProtection="1">
      <alignment horizontal="left"/>
      <protection hidden="1"/>
    </xf>
    <xf numFmtId="0" fontId="7" fillId="2" borderId="9" xfId="0" applyFont="1" applyFill="1" applyBorder="1" applyAlignment="1" applyProtection="1">
      <alignment horizontal="left"/>
      <protection hidden="1"/>
    </xf>
    <xf numFmtId="0" fontId="7" fillId="2" borderId="6" xfId="0" applyFont="1" applyFill="1" applyBorder="1" applyAlignment="1" applyProtection="1">
      <alignment horizontal="left"/>
      <protection hidden="1"/>
    </xf>
    <xf numFmtId="0" fontId="7" fillId="2" borderId="17" xfId="0" applyFont="1" applyFill="1" applyBorder="1" applyAlignment="1" applyProtection="1">
      <alignment horizontal="left"/>
      <protection hidden="1"/>
    </xf>
    <xf numFmtId="0" fontId="3" fillId="7" borderId="0" xfId="0" applyFont="1" applyFill="1" applyAlignment="1" applyProtection="1">
      <alignment horizontal="center" wrapText="1"/>
      <protection hidden="1"/>
    </xf>
    <xf numFmtId="0" fontId="14" fillId="7" borderId="0" xfId="0" applyFont="1" applyFill="1" applyAlignment="1" applyProtection="1">
      <alignment horizontal="center" wrapText="1"/>
      <protection hidden="1"/>
    </xf>
    <xf numFmtId="0" fontId="15" fillId="7" borderId="0" xfId="0" applyFont="1" applyFill="1" applyAlignment="1" applyProtection="1">
      <alignment horizontal="center"/>
      <protection hidden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https://web2.hettich.com/hbh/addon/montage/MTA_929937900_TL_XL_2tuerig.pdf" TargetMode="External"/><Relationship Id="rId13" Type="http://schemas.openxmlformats.org/officeDocument/2006/relationships/image" Target="../media/image9.png"/><Relationship Id="rId3" Type="http://schemas.openxmlformats.org/officeDocument/2006/relationships/hyperlink" Target="https://hta.hettich.com/pl-pl/kalkulatory/obliczanie-ciezaru-formatek.jsp" TargetMode="External"/><Relationship Id="rId7" Type="http://schemas.openxmlformats.org/officeDocument/2006/relationships/image" Target="../media/image6.png"/><Relationship Id="rId12" Type="http://schemas.openxmlformats.org/officeDocument/2006/relationships/hyperlink" Target="https://web2.hettich.com/hbh/addon/montage/MTA_928980503_TL_L_XL_4trg.pdf" TargetMode="External"/><Relationship Id="rId2" Type="http://schemas.openxmlformats.org/officeDocument/2006/relationships/image" Target="../media/image2.png"/><Relationship Id="rId1" Type="http://schemas.openxmlformats.org/officeDocument/2006/relationships/image" Target="../media/image1.emf"/><Relationship Id="rId6" Type="http://schemas.openxmlformats.org/officeDocument/2006/relationships/image" Target="../media/image5.png"/><Relationship Id="rId11" Type="http://schemas.openxmlformats.org/officeDocument/2006/relationships/image" Target="../media/image8.png"/><Relationship Id="rId5" Type="http://schemas.openxmlformats.org/officeDocument/2006/relationships/image" Target="../media/image4.png"/><Relationship Id="rId15" Type="http://schemas.openxmlformats.org/officeDocument/2006/relationships/image" Target="../media/image10.png"/><Relationship Id="rId10" Type="http://schemas.openxmlformats.org/officeDocument/2006/relationships/hyperlink" Target="https://web2.hettich.com/hbh/addon/montage/MTA_926151402_TL_XL_3tuerig.pdf" TargetMode="External"/><Relationship Id="rId4" Type="http://schemas.openxmlformats.org/officeDocument/2006/relationships/image" Target="../media/image3.png"/><Relationship Id="rId9" Type="http://schemas.openxmlformats.org/officeDocument/2006/relationships/image" Target="../media/image7.png"/><Relationship Id="rId14" Type="http://schemas.openxmlformats.org/officeDocument/2006/relationships/hyperlink" Target="https://e.video-cdn.net/video?video-id=Am586uKMQSj25_QnFdyrqH&amp;player-id=DC8MbuaBMQLe79R4rZTk6h&amp;channel-id=1851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</xdr:rowOff>
    </xdr:from>
    <xdr:to>
      <xdr:col>7</xdr:col>
      <xdr:colOff>200890</xdr:colOff>
      <xdr:row>3</xdr:row>
      <xdr:rowOff>69274</xdr:rowOff>
    </xdr:to>
    <xdr:sp macro="" textlink="">
      <xdr:nvSpPr>
        <xdr:cNvPr id="8" name="Titel 2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Grp="1"/>
        </xdr:cNvSpPr>
      </xdr:nvSpPr>
      <xdr:spPr bwMode="auto">
        <a:xfrm>
          <a:off x="0" y="228601"/>
          <a:ext cx="6407726" cy="512618"/>
        </a:xfrm>
        <a:prstGeom prst="rect">
          <a:avLst/>
        </a:prstGeom>
        <a:solidFill>
          <a:schemeClr val="tx1"/>
        </a:solidFill>
        <a:ln>
          <a:noFill/>
        </a:ln>
      </xdr:spPr>
      <xdr:txBody>
        <a:bodyPr vert="horz" wrap="square" lIns="91440" tIns="45720" rIns="91440" bIns="45720" numCol="1" rtlCol="0" anchor="t" anchorCtr="0" compatLnSpc="1">
          <a:prstTxWarp prst="textNoShape">
            <a:avLst/>
          </a:prstTxWarp>
          <a:noAutofit/>
        </a:bodyPr>
        <a:lstStyle>
          <a:lvl1pPr algn="l" rtl="0" eaLnBrk="1" fontAlgn="base" hangingPunct="1">
            <a:lnSpc>
              <a:spcPct val="90000"/>
            </a:lnSpc>
            <a:spcBef>
              <a:spcPct val="0"/>
            </a:spcBef>
            <a:spcAft>
              <a:spcPct val="0"/>
            </a:spcAft>
            <a:defRPr sz="3200" b="1" kern="1200">
              <a:solidFill>
                <a:srgbClr val="595959"/>
              </a:solidFill>
              <a:latin typeface="Arial" panose="020B0604020202020204" pitchFamily="34" charset="0"/>
              <a:ea typeface="+mj-ea"/>
              <a:cs typeface="Arial" panose="020B0604020202020204" pitchFamily="34" charset="0"/>
            </a:defRPr>
          </a:lvl1pPr>
          <a:lvl2pPr algn="l" rtl="0" eaLnBrk="1" fontAlgn="base" hangingPunct="1">
            <a:lnSpc>
              <a:spcPct val="90000"/>
            </a:lnSpc>
            <a:spcBef>
              <a:spcPct val="0"/>
            </a:spcBef>
            <a:spcAft>
              <a:spcPct val="0"/>
            </a:spcAft>
            <a:defRPr sz="3200" b="1">
              <a:solidFill>
                <a:srgbClr val="595959"/>
              </a:solidFill>
              <a:latin typeface="Arial" panose="020B0604020202020204" pitchFamily="34" charset="0"/>
              <a:cs typeface="Arial" panose="020B0604020202020204" pitchFamily="34" charset="0"/>
            </a:defRPr>
          </a:lvl2pPr>
          <a:lvl3pPr algn="l" rtl="0" eaLnBrk="1" fontAlgn="base" hangingPunct="1">
            <a:lnSpc>
              <a:spcPct val="90000"/>
            </a:lnSpc>
            <a:spcBef>
              <a:spcPct val="0"/>
            </a:spcBef>
            <a:spcAft>
              <a:spcPct val="0"/>
            </a:spcAft>
            <a:defRPr sz="3200" b="1">
              <a:solidFill>
                <a:srgbClr val="595959"/>
              </a:solidFill>
              <a:latin typeface="Arial" panose="020B0604020202020204" pitchFamily="34" charset="0"/>
              <a:cs typeface="Arial" panose="020B0604020202020204" pitchFamily="34" charset="0"/>
            </a:defRPr>
          </a:lvl3pPr>
          <a:lvl4pPr algn="l" rtl="0" eaLnBrk="1" fontAlgn="base" hangingPunct="1">
            <a:lnSpc>
              <a:spcPct val="90000"/>
            </a:lnSpc>
            <a:spcBef>
              <a:spcPct val="0"/>
            </a:spcBef>
            <a:spcAft>
              <a:spcPct val="0"/>
            </a:spcAft>
            <a:defRPr sz="3200" b="1">
              <a:solidFill>
                <a:srgbClr val="595959"/>
              </a:solidFill>
              <a:latin typeface="Arial" panose="020B0604020202020204" pitchFamily="34" charset="0"/>
              <a:cs typeface="Arial" panose="020B0604020202020204" pitchFamily="34" charset="0"/>
            </a:defRPr>
          </a:lvl4pPr>
          <a:lvl5pPr algn="l" rtl="0" eaLnBrk="1" fontAlgn="base" hangingPunct="1">
            <a:lnSpc>
              <a:spcPct val="90000"/>
            </a:lnSpc>
            <a:spcBef>
              <a:spcPct val="0"/>
            </a:spcBef>
            <a:spcAft>
              <a:spcPct val="0"/>
            </a:spcAft>
            <a:defRPr sz="3200" b="1">
              <a:solidFill>
                <a:srgbClr val="595959"/>
              </a:solidFill>
              <a:latin typeface="Arial" panose="020B0604020202020204" pitchFamily="34" charset="0"/>
              <a:cs typeface="Arial" panose="020B0604020202020204" pitchFamily="34" charset="0"/>
            </a:defRPr>
          </a:lvl5pPr>
          <a:lvl6pPr marL="457200" algn="l" rtl="0" eaLnBrk="1" fontAlgn="base" hangingPunct="1">
            <a:lnSpc>
              <a:spcPct val="90000"/>
            </a:lnSpc>
            <a:spcBef>
              <a:spcPct val="0"/>
            </a:spcBef>
            <a:spcAft>
              <a:spcPct val="0"/>
            </a:spcAft>
            <a:defRPr sz="32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defRPr>
          </a:lvl6pPr>
          <a:lvl7pPr marL="914400" algn="l" rtl="0" eaLnBrk="1" fontAlgn="base" hangingPunct="1">
            <a:lnSpc>
              <a:spcPct val="90000"/>
            </a:lnSpc>
            <a:spcBef>
              <a:spcPct val="0"/>
            </a:spcBef>
            <a:spcAft>
              <a:spcPct val="0"/>
            </a:spcAft>
            <a:defRPr sz="32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defRPr>
          </a:lvl7pPr>
          <a:lvl8pPr marL="1371600" algn="l" rtl="0" eaLnBrk="1" fontAlgn="base" hangingPunct="1">
            <a:lnSpc>
              <a:spcPct val="90000"/>
            </a:lnSpc>
            <a:spcBef>
              <a:spcPct val="0"/>
            </a:spcBef>
            <a:spcAft>
              <a:spcPct val="0"/>
            </a:spcAft>
            <a:defRPr sz="32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defRPr>
          </a:lvl8pPr>
          <a:lvl9pPr marL="1828800" algn="l" rtl="0" eaLnBrk="1" fontAlgn="base" hangingPunct="1">
            <a:lnSpc>
              <a:spcPct val="90000"/>
            </a:lnSpc>
            <a:spcBef>
              <a:spcPct val="0"/>
            </a:spcBef>
            <a:spcAft>
              <a:spcPct val="0"/>
            </a:spcAft>
            <a:defRPr sz="32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defRPr>
          </a:lvl9pPr>
        </a:lstStyle>
        <a:p>
          <a:r>
            <a:rPr lang="pl-PL" sz="1600" b="1" kern="1200">
              <a:solidFill>
                <a:schemeClr val="bg1"/>
              </a:solidFill>
              <a:effectLst/>
              <a:latin typeface="Arial" panose="020B0604020202020204" pitchFamily="34" charset="0"/>
              <a:ea typeface="+mj-ea"/>
              <a:cs typeface="Arial" panose="020B0604020202020204" pitchFamily="34" charset="0"/>
            </a:rPr>
            <a:t>Przesuwanie w całej swej doskonałości</a:t>
          </a:r>
          <a:r>
            <a:rPr lang="de-DE" sz="1600" b="1" kern="1200">
              <a:solidFill>
                <a:schemeClr val="bg1"/>
              </a:solidFill>
              <a:effectLst/>
              <a:latin typeface="Arial" panose="020B0604020202020204" pitchFamily="34" charset="0"/>
              <a:ea typeface="+mj-ea"/>
              <a:cs typeface="Arial" panose="020B0604020202020204" pitchFamily="34" charset="0"/>
            </a:rPr>
            <a:t>.</a:t>
          </a:r>
          <a:br>
            <a:rPr lang="de-DE" sz="1600">
              <a:solidFill>
                <a:schemeClr val="bg1"/>
              </a:solidFill>
            </a:rPr>
          </a:br>
          <a:r>
            <a:rPr lang="pl-PL" sz="1600">
              <a:solidFill>
                <a:schemeClr val="bg1"/>
              </a:solidFill>
            </a:rPr>
            <a:t>System drzwi przesuwnych </a:t>
          </a:r>
          <a:r>
            <a:rPr lang="de-DE" sz="1600">
              <a:solidFill>
                <a:schemeClr val="bg1"/>
              </a:solidFill>
            </a:rPr>
            <a:t>TopLine </a:t>
          </a:r>
          <a:r>
            <a:rPr lang="pl-PL" sz="1600">
              <a:solidFill>
                <a:schemeClr val="bg1"/>
              </a:solidFill>
            </a:rPr>
            <a:t>X</a:t>
          </a:r>
          <a:r>
            <a:rPr lang="de-DE" sz="1600">
              <a:solidFill>
                <a:schemeClr val="bg1"/>
              </a:solidFill>
            </a:rPr>
            <a:t>L</a:t>
          </a:r>
        </a:p>
      </xdr:txBody>
    </xdr:sp>
    <xdr:clientData/>
  </xdr:twoCellAnchor>
  <xdr:twoCellAnchor editAs="oneCell">
    <xdr:from>
      <xdr:col>3</xdr:col>
      <xdr:colOff>284019</xdr:colOff>
      <xdr:row>1</xdr:row>
      <xdr:rowOff>62344</xdr:rowOff>
    </xdr:from>
    <xdr:to>
      <xdr:col>6</xdr:col>
      <xdr:colOff>265252</xdr:colOff>
      <xdr:row>3</xdr:row>
      <xdr:rowOff>55419</xdr:rowOff>
    </xdr:to>
    <xdr:pic>
      <xdr:nvPicPr>
        <xdr:cNvPr id="9" name="Grafik 6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128655" y="290944"/>
          <a:ext cx="1733833" cy="436420"/>
        </a:xfrm>
        <a:prstGeom prst="rect">
          <a:avLst/>
        </a:prstGeom>
      </xdr:spPr>
    </xdr:pic>
    <xdr:clientData/>
  </xdr:twoCellAnchor>
  <xdr:twoCellAnchor editAs="oneCell">
    <xdr:from>
      <xdr:col>8</xdr:col>
      <xdr:colOff>6927</xdr:colOff>
      <xdr:row>0</xdr:row>
      <xdr:rowOff>0</xdr:rowOff>
    </xdr:from>
    <xdr:to>
      <xdr:col>23</xdr:col>
      <xdr:colOff>512616</xdr:colOff>
      <xdr:row>28</xdr:row>
      <xdr:rowOff>47988</xdr:rowOff>
    </xdr:to>
    <xdr:pic>
      <xdr:nvPicPr>
        <xdr:cNvPr id="10" name="Obraz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414654" y="0"/>
          <a:ext cx="5992089" cy="5097970"/>
        </a:xfrm>
        <a:prstGeom prst="rect">
          <a:avLst/>
        </a:prstGeom>
      </xdr:spPr>
    </xdr:pic>
    <xdr:clientData/>
  </xdr:twoCellAnchor>
  <xdr:twoCellAnchor editAs="oneCell">
    <xdr:from>
      <xdr:col>4</xdr:col>
      <xdr:colOff>122449</xdr:colOff>
      <xdr:row>17</xdr:row>
      <xdr:rowOff>13855</xdr:rowOff>
    </xdr:from>
    <xdr:to>
      <xdr:col>7</xdr:col>
      <xdr:colOff>173183</xdr:colOff>
      <xdr:row>24</xdr:row>
      <xdr:rowOff>34638</xdr:rowOff>
    </xdr:to>
    <xdr:pic>
      <xdr:nvPicPr>
        <xdr:cNvPr id="14" name="Obraz 1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4403504" y="3248891"/>
          <a:ext cx="1976515" cy="1281546"/>
        </a:xfrm>
        <a:prstGeom prst="rect">
          <a:avLst/>
        </a:prstGeom>
        <a:ln w="25400">
          <a:solidFill>
            <a:srgbClr val="FFC000"/>
          </a:solidFill>
        </a:ln>
      </xdr:spPr>
    </xdr:pic>
    <xdr:clientData fLocksWithSheet="0"/>
  </xdr:twoCellAnchor>
  <xdr:twoCellAnchor editAs="oneCell">
    <xdr:from>
      <xdr:col>3</xdr:col>
      <xdr:colOff>31104</xdr:colOff>
      <xdr:row>24</xdr:row>
      <xdr:rowOff>166255</xdr:rowOff>
    </xdr:from>
    <xdr:to>
      <xdr:col>7</xdr:col>
      <xdr:colOff>173183</xdr:colOff>
      <xdr:row>38</xdr:row>
      <xdr:rowOff>166254</xdr:rowOff>
    </xdr:to>
    <xdr:pic>
      <xdr:nvPicPr>
        <xdr:cNvPr id="15" name="Obraz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3875740" y="4648200"/>
          <a:ext cx="2504279" cy="2306781"/>
        </a:xfrm>
        <a:prstGeom prst="rect">
          <a:avLst/>
        </a:prstGeom>
      </xdr:spPr>
    </xdr:pic>
    <xdr:clientData/>
  </xdr:twoCellAnchor>
  <xdr:twoCellAnchor editAs="oneCell">
    <xdr:from>
      <xdr:col>14</xdr:col>
      <xdr:colOff>117764</xdr:colOff>
      <xdr:row>29</xdr:row>
      <xdr:rowOff>0</xdr:rowOff>
    </xdr:from>
    <xdr:to>
      <xdr:col>23</xdr:col>
      <xdr:colOff>524164</xdr:colOff>
      <xdr:row>56</xdr:row>
      <xdr:rowOff>22861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6525491" y="5234025"/>
          <a:ext cx="5892800" cy="4755103"/>
        </a:xfrm>
        <a:prstGeom prst="rect">
          <a:avLst/>
        </a:prstGeom>
      </xdr:spPr>
    </xdr:pic>
    <xdr:clientData/>
  </xdr:twoCellAnchor>
  <xdr:twoCellAnchor editAs="oneCell">
    <xdr:from>
      <xdr:col>0</xdr:col>
      <xdr:colOff>226924</xdr:colOff>
      <xdr:row>3</xdr:row>
      <xdr:rowOff>62346</xdr:rowOff>
    </xdr:from>
    <xdr:to>
      <xdr:col>2</xdr:col>
      <xdr:colOff>512618</xdr:colOff>
      <xdr:row>24</xdr:row>
      <xdr:rowOff>173508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ED4AC079-50CF-43E8-9E2A-02294BD32A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226924" y="734291"/>
          <a:ext cx="3326767" cy="3921162"/>
        </a:xfrm>
        <a:prstGeom prst="rect">
          <a:avLst/>
        </a:prstGeom>
      </xdr:spPr>
    </xdr:pic>
    <xdr:clientData/>
  </xdr:twoCellAnchor>
  <xdr:twoCellAnchor editAs="oneCell">
    <xdr:from>
      <xdr:col>2</xdr:col>
      <xdr:colOff>792063</xdr:colOff>
      <xdr:row>6</xdr:row>
      <xdr:rowOff>0</xdr:rowOff>
    </xdr:from>
    <xdr:to>
      <xdr:col>5</xdr:col>
      <xdr:colOff>14716</xdr:colOff>
      <xdr:row>8</xdr:row>
      <xdr:rowOff>94107</xdr:rowOff>
    </xdr:to>
    <xdr:pic>
      <xdr:nvPicPr>
        <xdr:cNvPr id="5" name="Obraz 4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7547735C-176C-DA65-171C-5190B30137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3858361" y="1309646"/>
          <a:ext cx="1175360" cy="454848"/>
        </a:xfrm>
        <a:prstGeom prst="rect">
          <a:avLst/>
        </a:prstGeom>
      </xdr:spPr>
    </xdr:pic>
    <xdr:clientData/>
  </xdr:twoCellAnchor>
  <xdr:twoCellAnchor editAs="oneCell">
    <xdr:from>
      <xdr:col>2</xdr:col>
      <xdr:colOff>792064</xdr:colOff>
      <xdr:row>8</xdr:row>
      <xdr:rowOff>78422</xdr:rowOff>
    </xdr:from>
    <xdr:to>
      <xdr:col>5</xdr:col>
      <xdr:colOff>31369</xdr:colOff>
      <xdr:row>11</xdr:row>
      <xdr:rowOff>4284</xdr:rowOff>
    </xdr:to>
    <xdr:pic>
      <xdr:nvPicPr>
        <xdr:cNvPr id="6" name="Obraz 5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22B1EEFA-EEBD-DFE1-1D70-B6835EA21F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3858362" y="1748809"/>
          <a:ext cx="1192012" cy="466974"/>
        </a:xfrm>
        <a:prstGeom prst="rect">
          <a:avLst/>
        </a:prstGeom>
      </xdr:spPr>
    </xdr:pic>
    <xdr:clientData/>
  </xdr:twoCellAnchor>
  <xdr:twoCellAnchor editAs="oneCell">
    <xdr:from>
      <xdr:col>5</xdr:col>
      <xdr:colOff>15686</xdr:colOff>
      <xdr:row>6</xdr:row>
      <xdr:rowOff>0</xdr:rowOff>
    </xdr:from>
    <xdr:to>
      <xdr:col>7</xdr:col>
      <xdr:colOff>156846</xdr:colOff>
      <xdr:row>8</xdr:row>
      <xdr:rowOff>75394</xdr:rowOff>
    </xdr:to>
    <xdr:pic>
      <xdr:nvPicPr>
        <xdr:cNvPr id="7" name="Obraz 6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id="{59554009-1FAF-F227-956C-9E62B546B1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5034691" y="1309646"/>
          <a:ext cx="1364542" cy="436135"/>
        </a:xfrm>
        <a:prstGeom prst="rect">
          <a:avLst/>
        </a:prstGeom>
      </xdr:spPr>
    </xdr:pic>
    <xdr:clientData/>
  </xdr:twoCellAnchor>
  <xdr:twoCellAnchor editAs="oneCell">
    <xdr:from>
      <xdr:col>5</xdr:col>
      <xdr:colOff>15841</xdr:colOff>
      <xdr:row>11</xdr:row>
      <xdr:rowOff>31525</xdr:rowOff>
    </xdr:from>
    <xdr:to>
      <xdr:col>8</xdr:col>
      <xdr:colOff>0</xdr:colOff>
      <xdr:row>13</xdr:row>
      <xdr:rowOff>141159</xdr:rowOff>
    </xdr:to>
    <xdr:pic>
      <xdr:nvPicPr>
        <xdr:cNvPr id="11" name="Obraz 10">
          <a:hlinkClick xmlns:r="http://schemas.openxmlformats.org/officeDocument/2006/relationships" r:id="rId14"/>
          <a:extLst>
            <a:ext uri="{FF2B5EF4-FFF2-40B4-BE49-F238E27FC236}">
              <a16:creationId xmlns:a16="http://schemas.microsoft.com/office/drawing/2014/main" id="{69DA27AD-F5D3-9CC2-2B4B-FB1305E268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xfrm>
          <a:off x="5034846" y="2243024"/>
          <a:ext cx="1406468" cy="4703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8"/>
  <sheetViews>
    <sheetView tabSelected="1" zoomScale="110" zoomScaleNormal="110" workbookViewId="0">
      <selection activeCell="C34" sqref="C34"/>
    </sheetView>
  </sheetViews>
  <sheetFormatPr defaultColWidth="8.875" defaultRowHeight="12.9" x14ac:dyDescent="0.2"/>
  <cols>
    <col min="1" max="1" width="3.5" style="7" customWidth="1"/>
    <col min="2" max="2" width="40.875" style="8" customWidth="1"/>
    <col min="3" max="3" width="11.625" style="8" customWidth="1"/>
    <col min="4" max="4" width="6.375" style="8" customWidth="1"/>
    <col min="5" max="5" width="10.375" style="8" customWidth="1"/>
    <col min="6" max="6" width="8.875" style="8"/>
    <col min="7" max="7" width="8.875" style="8" customWidth="1"/>
    <col min="8" max="8" width="2.875" style="8" customWidth="1"/>
    <col min="9" max="14" width="8.875" style="8" hidden="1" customWidth="1"/>
    <col min="15" max="16384" width="8.875" style="8"/>
  </cols>
  <sheetData>
    <row r="1" spans="1:14" s="4" customFormat="1" ht="19.05" thickBot="1" x14ac:dyDescent="0.35">
      <c r="A1" s="45" t="s">
        <v>43</v>
      </c>
      <c r="B1" s="46"/>
      <c r="C1" s="46"/>
      <c r="D1" s="46"/>
      <c r="E1" s="46"/>
      <c r="F1" s="46"/>
      <c r="G1" s="46"/>
      <c r="H1" s="47"/>
    </row>
    <row r="2" spans="1:14" s="4" customFormat="1" ht="18.350000000000001" x14ac:dyDescent="0.3">
      <c r="A2" s="5"/>
      <c r="B2" s="6"/>
      <c r="I2" t="s">
        <v>34</v>
      </c>
      <c r="J2" t="s">
        <v>59</v>
      </c>
      <c r="K2"/>
      <c r="L2"/>
      <c r="M2" s="3"/>
      <c r="N2" s="1"/>
    </row>
    <row r="3" spans="1:14" s="4" customFormat="1" ht="18.350000000000001" x14ac:dyDescent="0.3">
      <c r="A3" s="5"/>
      <c r="B3" s="6"/>
      <c r="I3" t="s">
        <v>35</v>
      </c>
      <c r="J3" t="s">
        <v>60</v>
      </c>
      <c r="K3"/>
      <c r="L3"/>
      <c r="M3" s="3"/>
      <c r="N3" s="1"/>
    </row>
    <row r="4" spans="1:14" s="4" customFormat="1" ht="18.350000000000001" x14ac:dyDescent="0.3">
      <c r="A4" s="5"/>
      <c r="B4" s="6"/>
      <c r="I4" t="s">
        <v>45</v>
      </c>
      <c r="J4" t="s">
        <v>61</v>
      </c>
      <c r="K4"/>
      <c r="L4"/>
      <c r="M4" s="3"/>
      <c r="N4" s="1"/>
    </row>
    <row r="5" spans="1:14" ht="14.3" x14ac:dyDescent="0.25">
      <c r="D5" s="59" t="s">
        <v>76</v>
      </c>
      <c r="E5" s="60"/>
      <c r="F5" s="60"/>
      <c r="G5" s="60"/>
      <c r="H5" s="60"/>
      <c r="I5"/>
      <c r="J5"/>
      <c r="K5"/>
      <c r="L5"/>
      <c r="M5" s="3"/>
      <c r="N5" s="1"/>
    </row>
    <row r="6" spans="1:14" ht="14.3" x14ac:dyDescent="0.25">
      <c r="D6" s="60"/>
      <c r="E6" s="60"/>
      <c r="F6" s="60"/>
      <c r="G6" s="60"/>
      <c r="H6" s="60"/>
      <c r="I6"/>
      <c r="J6"/>
      <c r="K6"/>
      <c r="L6"/>
      <c r="M6"/>
      <c r="N6" s="1"/>
    </row>
    <row r="7" spans="1:14" ht="14.3" x14ac:dyDescent="0.25">
      <c r="I7"/>
      <c r="J7"/>
      <c r="K7"/>
      <c r="L7"/>
      <c r="M7"/>
      <c r="N7" s="1"/>
    </row>
    <row r="8" spans="1:14" ht="14.3" x14ac:dyDescent="0.25">
      <c r="I8"/>
      <c r="J8"/>
      <c r="K8"/>
      <c r="L8"/>
      <c r="M8"/>
      <c r="N8"/>
    </row>
    <row r="9" spans="1:14" ht="14.3" x14ac:dyDescent="0.25">
      <c r="I9" t="s">
        <v>5</v>
      </c>
      <c r="J9"/>
      <c r="K9" t="s">
        <v>20</v>
      </c>
      <c r="L9"/>
      <c r="M9"/>
      <c r="N9"/>
    </row>
    <row r="10" spans="1:14" ht="14.3" x14ac:dyDescent="0.25">
      <c r="I10"/>
      <c r="J10"/>
      <c r="K10" t="s">
        <v>6</v>
      </c>
      <c r="L10"/>
      <c r="M10"/>
      <c r="N10"/>
    </row>
    <row r="11" spans="1:14" ht="14.3" x14ac:dyDescent="0.25">
      <c r="F11" s="61" t="s">
        <v>75</v>
      </c>
      <c r="G11" s="61"/>
      <c r="H11" s="61"/>
      <c r="I11"/>
      <c r="J11" t="s">
        <v>52</v>
      </c>
      <c r="K11"/>
      <c r="L11" t="s">
        <v>49</v>
      </c>
      <c r="M11" t="s">
        <v>50</v>
      </c>
      <c r="N11" t="s">
        <v>51</v>
      </c>
    </row>
    <row r="12" spans="1:14" ht="14.3" x14ac:dyDescent="0.25">
      <c r="I12"/>
      <c r="J12">
        <v>60</v>
      </c>
      <c r="K12" t="s">
        <v>46</v>
      </c>
      <c r="L12" s="1">
        <v>9275796</v>
      </c>
      <c r="M12" s="1">
        <v>9275786</v>
      </c>
      <c r="N12" s="1">
        <v>9278780</v>
      </c>
    </row>
    <row r="13" spans="1:14" ht="14.3" x14ac:dyDescent="0.25">
      <c r="I13"/>
      <c r="J13">
        <v>80</v>
      </c>
      <c r="K13" t="s">
        <v>47</v>
      </c>
      <c r="L13" s="1">
        <v>9275794</v>
      </c>
      <c r="M13" s="1">
        <v>9275785</v>
      </c>
      <c r="N13" s="1">
        <v>9278791</v>
      </c>
    </row>
    <row r="14" spans="1:14" ht="14.3" x14ac:dyDescent="0.25">
      <c r="I14"/>
      <c r="J14">
        <v>100</v>
      </c>
      <c r="K14" t="s">
        <v>48</v>
      </c>
      <c r="L14" s="1">
        <v>9275787</v>
      </c>
      <c r="M14" s="1">
        <v>9275783</v>
      </c>
      <c r="N14" s="1">
        <v>9278793</v>
      </c>
    </row>
    <row r="15" spans="1:14" ht="14.3" x14ac:dyDescent="0.25">
      <c r="I15"/>
      <c r="J15"/>
      <c r="K15"/>
      <c r="L15"/>
      <c r="M15"/>
      <c r="N15"/>
    </row>
    <row r="16" spans="1:14" ht="14.45" customHeight="1" x14ac:dyDescent="0.25">
      <c r="D16" s="48" t="s">
        <v>72</v>
      </c>
      <c r="E16" s="48"/>
      <c r="F16" s="48"/>
      <c r="G16" s="48"/>
      <c r="H16" s="48"/>
      <c r="I16"/>
      <c r="J16" t="s">
        <v>56</v>
      </c>
      <c r="K16"/>
      <c r="L16" t="s">
        <v>49</v>
      </c>
      <c r="M16" t="s">
        <v>50</v>
      </c>
      <c r="N16" t="s">
        <v>51</v>
      </c>
    </row>
    <row r="17" spans="1:14" ht="13.25" customHeight="1" x14ac:dyDescent="0.25">
      <c r="D17" s="48"/>
      <c r="E17" s="48"/>
      <c r="F17" s="48"/>
      <c r="G17" s="48"/>
      <c r="H17" s="48"/>
      <c r="I17"/>
      <c r="J17"/>
      <c r="K17" t="s">
        <v>53</v>
      </c>
      <c r="L17" s="1">
        <v>9276735</v>
      </c>
      <c r="M17" s="1">
        <v>9276645</v>
      </c>
      <c r="N17" s="1">
        <v>9278798</v>
      </c>
    </row>
    <row r="18" spans="1:14" ht="14.3" x14ac:dyDescent="0.25">
      <c r="I18"/>
      <c r="J18"/>
      <c r="K18" t="s">
        <v>54</v>
      </c>
      <c r="L18" s="1">
        <v>9276732</v>
      </c>
      <c r="M18" s="1">
        <v>9276643</v>
      </c>
      <c r="N18" s="1">
        <v>9278799</v>
      </c>
    </row>
    <row r="19" spans="1:14" ht="14.3" x14ac:dyDescent="0.25">
      <c r="I19"/>
      <c r="J19"/>
      <c r="K19" t="s">
        <v>55</v>
      </c>
      <c r="L19" s="1">
        <v>9276737</v>
      </c>
      <c r="M19" s="1">
        <v>9276646</v>
      </c>
      <c r="N19"/>
    </row>
    <row r="20" spans="1:14" ht="14.3" x14ac:dyDescent="0.25">
      <c r="I20"/>
      <c r="J20"/>
      <c r="K20"/>
      <c r="L20"/>
      <c r="M20"/>
      <c r="N20"/>
    </row>
    <row r="21" spans="1:14" ht="14.3" x14ac:dyDescent="0.25">
      <c r="I21"/>
      <c r="J21" t="s">
        <v>57</v>
      </c>
      <c r="K21"/>
      <c r="L21"/>
      <c r="M21"/>
      <c r="N21"/>
    </row>
    <row r="22" spans="1:14" ht="14.3" x14ac:dyDescent="0.25">
      <c r="I22"/>
      <c r="J22"/>
      <c r="K22">
        <v>2300</v>
      </c>
      <c r="L22" s="1">
        <v>9278672</v>
      </c>
      <c r="M22"/>
      <c r="N22"/>
    </row>
    <row r="23" spans="1:14" ht="14.3" x14ac:dyDescent="0.25">
      <c r="I23"/>
      <c r="J23"/>
      <c r="K23">
        <v>4000</v>
      </c>
      <c r="L23" s="1">
        <v>9278657</v>
      </c>
      <c r="M23"/>
      <c r="N23"/>
    </row>
    <row r="24" spans="1:14" ht="14.3" x14ac:dyDescent="0.25">
      <c r="I24"/>
      <c r="J24"/>
      <c r="K24"/>
      <c r="L24"/>
      <c r="M24"/>
      <c r="N24"/>
    </row>
    <row r="25" spans="1:14" ht="14.95" thickBot="1" x14ac:dyDescent="0.3">
      <c r="I25"/>
      <c r="J25" t="s">
        <v>58</v>
      </c>
      <c r="K25"/>
      <c r="L25" s="1">
        <v>9278801</v>
      </c>
      <c r="M25"/>
      <c r="N25"/>
    </row>
    <row r="26" spans="1:14" ht="14.95" hidden="1" thickBot="1" x14ac:dyDescent="0.3">
      <c r="I26"/>
      <c r="J26"/>
      <c r="K26"/>
      <c r="L26"/>
      <c r="M26"/>
      <c r="N26"/>
    </row>
    <row r="27" spans="1:14" ht="14.95" thickBot="1" x14ac:dyDescent="0.3">
      <c r="B27" s="38" t="s">
        <v>0</v>
      </c>
      <c r="C27" s="11"/>
      <c r="D27" s="11"/>
      <c r="E27" s="11"/>
      <c r="F27" s="11"/>
      <c r="G27" s="11"/>
      <c r="H27" s="11"/>
      <c r="I27" t="s">
        <v>66</v>
      </c>
      <c r="J27"/>
      <c r="K27"/>
      <c r="L27" t="b">
        <f>IF(K25="4-drzwiowa",IF(K26=60,Arkusz2!N13,IF(K26=80,Arkusz2!N14,IF(K26=100,Arkusz2!N15,IF(K25="3-drzwiowa",IF(K26=60,Arkusz2!M13,IF(K26=80,Arkusz2!M14,IF(K26=100,Arkusz2!M15,IF(K25="2-drzwiowa",IF(K26=60,Arkusz2!L13,IF(K26=80,Arkusz2!L14,IF(K26=100,Arkusz2!L15," "))))))))))))</f>
        <v>0</v>
      </c>
      <c r="M27"/>
      <c r="N27"/>
    </row>
    <row r="28" spans="1:14" ht="14.3" x14ac:dyDescent="0.25">
      <c r="A28" s="9" t="s">
        <v>8</v>
      </c>
      <c r="B28" s="12" t="s">
        <v>44</v>
      </c>
      <c r="C28" s="33" t="s">
        <v>34</v>
      </c>
      <c r="D28" s="11"/>
      <c r="E28" s="11"/>
      <c r="F28" s="11"/>
      <c r="G28" s="11"/>
      <c r="H28" s="11"/>
      <c r="I28"/>
      <c r="J28" t="s">
        <v>67</v>
      </c>
      <c r="K28"/>
      <c r="L28"/>
      <c r="M28"/>
      <c r="N28"/>
    </row>
    <row r="29" spans="1:14" ht="14.3" x14ac:dyDescent="0.25">
      <c r="A29" s="9" t="s">
        <v>9</v>
      </c>
      <c r="B29" s="13" t="s">
        <v>65</v>
      </c>
      <c r="C29" s="34" t="s">
        <v>67</v>
      </c>
      <c r="D29" s="11"/>
      <c r="E29" s="11"/>
      <c r="F29" s="11"/>
      <c r="G29" s="11"/>
      <c r="H29" s="11"/>
      <c r="I29"/>
      <c r="J29" t="s">
        <v>68</v>
      </c>
      <c r="K29"/>
      <c r="L29"/>
      <c r="M29"/>
      <c r="N29"/>
    </row>
    <row r="30" spans="1:14" ht="13.6" x14ac:dyDescent="0.25">
      <c r="A30" s="9" t="s">
        <v>63</v>
      </c>
      <c r="B30" s="13" t="s">
        <v>73</v>
      </c>
      <c r="C30" s="35">
        <v>25</v>
      </c>
      <c r="D30" s="11"/>
      <c r="E30" s="11"/>
      <c r="F30" s="11"/>
      <c r="G30" s="11"/>
      <c r="H30" s="11"/>
    </row>
    <row r="31" spans="1:14" ht="13.6" x14ac:dyDescent="0.25">
      <c r="A31" s="9" t="s">
        <v>10</v>
      </c>
      <c r="B31" s="13" t="s">
        <v>37</v>
      </c>
      <c r="C31" s="35">
        <v>1100</v>
      </c>
      <c r="D31" s="11"/>
      <c r="E31" s="11"/>
      <c r="F31" s="11"/>
      <c r="G31" s="11"/>
      <c r="H31" s="11"/>
    </row>
    <row r="32" spans="1:14" ht="13.6" x14ac:dyDescent="0.25">
      <c r="A32" s="9" t="s">
        <v>11</v>
      </c>
      <c r="B32" s="13" t="s">
        <v>62</v>
      </c>
      <c r="C32" s="35">
        <v>45</v>
      </c>
      <c r="D32" s="11"/>
      <c r="E32" s="11"/>
      <c r="F32" s="11"/>
      <c r="G32" s="11"/>
      <c r="H32" s="11"/>
    </row>
    <row r="33" spans="1:8" ht="13.6" x14ac:dyDescent="0.25">
      <c r="A33" s="9" t="s">
        <v>12</v>
      </c>
      <c r="B33" s="13" t="s">
        <v>19</v>
      </c>
      <c r="C33" s="35">
        <v>2460</v>
      </c>
      <c r="D33" s="11"/>
      <c r="E33" s="11"/>
      <c r="F33" s="11"/>
      <c r="G33" s="11"/>
      <c r="H33" s="11"/>
    </row>
    <row r="34" spans="1:8" ht="13.6" x14ac:dyDescent="0.25">
      <c r="A34" s="9" t="s">
        <v>13</v>
      </c>
      <c r="B34" s="13" t="s">
        <v>2</v>
      </c>
      <c r="C34" s="35">
        <v>600</v>
      </c>
      <c r="D34" s="11"/>
      <c r="E34" s="11"/>
      <c r="F34" s="11"/>
      <c r="G34" s="11"/>
      <c r="H34" s="11"/>
    </row>
    <row r="35" spans="1:8" ht="13.6" x14ac:dyDescent="0.25">
      <c r="A35" s="9" t="s">
        <v>14</v>
      </c>
      <c r="B35" s="13" t="s">
        <v>36</v>
      </c>
      <c r="C35" s="35">
        <v>60</v>
      </c>
      <c r="D35" s="11"/>
      <c r="E35" s="11"/>
      <c r="F35" s="11"/>
      <c r="G35" s="11"/>
      <c r="H35" s="11"/>
    </row>
    <row r="36" spans="1:8" ht="13.6" x14ac:dyDescent="0.25">
      <c r="A36" s="9" t="s">
        <v>15</v>
      </c>
      <c r="B36" s="13" t="s">
        <v>1</v>
      </c>
      <c r="C36" s="35">
        <v>19</v>
      </c>
      <c r="D36" s="11"/>
      <c r="E36" s="11"/>
      <c r="F36" s="11"/>
      <c r="G36" s="11"/>
      <c r="H36" s="11"/>
    </row>
    <row r="37" spans="1:8" ht="13.6" x14ac:dyDescent="0.25">
      <c r="A37" s="9" t="s">
        <v>16</v>
      </c>
      <c r="B37" s="13" t="s">
        <v>4</v>
      </c>
      <c r="C37" s="36" t="s">
        <v>20</v>
      </c>
      <c r="D37" s="11"/>
      <c r="E37" s="11"/>
      <c r="F37" s="11"/>
      <c r="G37" s="11"/>
      <c r="H37" s="11"/>
    </row>
    <row r="38" spans="1:8" ht="13.6" x14ac:dyDescent="0.25">
      <c r="A38" s="9" t="s">
        <v>64</v>
      </c>
      <c r="B38" s="13" t="s">
        <v>69</v>
      </c>
      <c r="C38" s="36" t="s">
        <v>20</v>
      </c>
      <c r="D38" s="11"/>
      <c r="E38" s="11"/>
      <c r="F38" s="11"/>
      <c r="G38" s="11"/>
      <c r="H38" s="11"/>
    </row>
    <row r="39" spans="1:8" ht="14.3" thickBot="1" x14ac:dyDescent="0.3">
      <c r="A39" s="9" t="s">
        <v>64</v>
      </c>
      <c r="B39" s="14" t="s">
        <v>30</v>
      </c>
      <c r="C39" s="37">
        <v>18</v>
      </c>
      <c r="D39" s="11"/>
      <c r="E39" s="11"/>
      <c r="F39" s="11"/>
      <c r="G39" s="11"/>
      <c r="H39" s="11"/>
    </row>
    <row r="40" spans="1:8" ht="14.3" thickBot="1" x14ac:dyDescent="0.3">
      <c r="B40" s="11"/>
      <c r="C40" s="11"/>
      <c r="D40" s="11"/>
      <c r="E40" s="11"/>
      <c r="F40" s="11"/>
      <c r="G40" s="11"/>
      <c r="H40" s="11"/>
    </row>
    <row r="41" spans="1:8" ht="14.3" thickBot="1" x14ac:dyDescent="0.3">
      <c r="B41" s="15" t="s">
        <v>7</v>
      </c>
      <c r="C41" s="39">
        <f>IF(AND(C28="4-drzwiowa",C30&lt;60),N12,IF(AND(C28="4-drzwiowa",C30&lt;80),N13,IF(AND(C28="4-drzwiowa",C30&lt;=100),N14,IF(AND(C28="3-drzwiowa",C30&lt;60),M12,IF(AND(C28="3-drzwiowa",C30&lt;80),M13,IF(AND(C28="3-drzwiowa",C30&lt;100),M14,IF(AND(C28="2-drzwiowa",C30&lt;60),L12,IF(AND(C28="2-drzwiowa",C30&lt;80),L13,IF(AND(C28="2-drzwiowa",C30&lt;=100),L14," ")))))))))</f>
        <v>9275796</v>
      </c>
      <c r="D41" s="55" t="str">
        <f>IF(C41&gt;0,"Elementy jezdne i prowadzące"," ")</f>
        <v>Elementy jezdne i prowadzące</v>
      </c>
      <c r="E41" s="55"/>
      <c r="F41" s="55"/>
      <c r="G41" s="56"/>
      <c r="H41" s="16">
        <v>1</v>
      </c>
    </row>
    <row r="42" spans="1:8" ht="13.6" x14ac:dyDescent="0.25">
      <c r="B42" s="11"/>
      <c r="C42" s="40">
        <f>IF(AND(C28="4-drzwiowa",C30&lt;35),'Kalkulator Top Line XL 2020'!N17,IF(AND(C28="4-drzwiowa",C30&gt;=35),'Kalkulator Top Line XL 2020'!N18,IF(AND(C28="3-drzwiowa",C30&lt;35),'Kalkulator Top Line XL 2020'!M17,IF(AND(C28="3-drzwiowa",C30&gt;=35),M18,IF(AND(C28="3-drzwiowa",C30&lt;=100),M19,IF(AND(C28="2-drzwiowa",C30&lt;35),'Kalkulator Top Line XL 2020'!L17,IF(AND(C28="2-drzwiowa",C30&gt;=35),'Kalkulator Top Line XL 2020'!L18,IF(AND(C28="2-drzwiowa",C30&lt;=100),'Kalkulator Top Line XL 2020'!L19," "))))))))</f>
        <v>9276735</v>
      </c>
      <c r="D42" s="57" t="str">
        <f>IF(C42&gt;0,"Amortyzacja dwukierunkowa Silent System"," ")</f>
        <v>Amortyzacja dwukierunkowa Silent System</v>
      </c>
      <c r="E42" s="57"/>
      <c r="F42" s="57"/>
      <c r="G42" s="58"/>
      <c r="H42" s="16">
        <v>2</v>
      </c>
    </row>
    <row r="43" spans="1:8" ht="13.6" x14ac:dyDescent="0.25">
      <c r="B43" s="11"/>
      <c r="C43" s="40">
        <f>IF(C31&lt;2330,L22,IF(C31&gt;2330,L23," "))</f>
        <v>9278672</v>
      </c>
      <c r="D43" s="57" t="str">
        <f>IF(C43&gt;0,"Zestaw profili jezdnych i prowadzących"," ")</f>
        <v>Zestaw profili jezdnych i prowadzących</v>
      </c>
      <c r="E43" s="57"/>
      <c r="F43" s="57"/>
      <c r="G43" s="58"/>
      <c r="H43" s="16">
        <v>3</v>
      </c>
    </row>
    <row r="44" spans="1:8" ht="13.6" x14ac:dyDescent="0.25">
      <c r="B44" s="11"/>
      <c r="C44" s="41" t="str">
        <f>IF(C36&gt;16,IF(C36&lt;=19,"9278801",IF(C36&gt;19,IF(C36&lt;=22,"9278801",IF(C36&gt;22,IF(C36&lt;=25,9278801," "))))))</f>
        <v>9278801</v>
      </c>
      <c r="D44" s="57" t="str">
        <f>IF(C44=" "," ","Profil zakrywający do drzwi przednich")</f>
        <v>Profil zakrywający do drzwi przednich</v>
      </c>
      <c r="E44" s="57"/>
      <c r="F44" s="57"/>
      <c r="G44" s="58"/>
      <c r="H44" s="16"/>
    </row>
    <row r="45" spans="1:8" ht="14.3" thickBot="1" x14ac:dyDescent="0.3">
      <c r="B45" s="17" t="s">
        <v>27</v>
      </c>
      <c r="C45" s="11"/>
      <c r="D45" s="11"/>
      <c r="E45" s="11"/>
      <c r="F45" s="11"/>
      <c r="G45" s="11"/>
      <c r="H45" s="11"/>
    </row>
    <row r="46" spans="1:8" ht="13.25" customHeight="1" thickBot="1" x14ac:dyDescent="0.3">
      <c r="B46" s="15" t="s">
        <v>70</v>
      </c>
      <c r="C46" s="42" t="str">
        <f>IF(C28&lt;&gt;" ","73347"," ")</f>
        <v>73347</v>
      </c>
      <c r="D46" s="49" t="s">
        <v>28</v>
      </c>
      <c r="E46" s="49"/>
      <c r="F46" s="49"/>
      <c r="G46" s="51" t="str">
        <f>IF(C28="2-drzwiowa","4szt.",IF(C28="3-drzwiowa","6szt.",IF(C28="4-drzwiowa","8szt.")))</f>
        <v>4szt.</v>
      </c>
      <c r="H46" s="52"/>
    </row>
    <row r="47" spans="1:8" ht="13.25" customHeight="1" thickBot="1" x14ac:dyDescent="0.25">
      <c r="B47" s="44" t="s">
        <v>74</v>
      </c>
      <c r="C47" s="43" t="str">
        <f>IF(C28&lt;&gt;" ","27740"," ")</f>
        <v>27740</v>
      </c>
      <c r="D47" s="50" t="s">
        <v>29</v>
      </c>
      <c r="E47" s="50"/>
      <c r="F47" s="50"/>
      <c r="G47" s="53" t="str">
        <f>IF(C28="2-drzwiowa","2szt.",IF(C28="3-drzwiowa","4szt.",IF(C28="4-drzwiowa","4szt.")))</f>
        <v>2szt.</v>
      </c>
      <c r="H47" s="54"/>
    </row>
    <row r="48" spans="1:8" ht="14.3" thickBot="1" x14ac:dyDescent="0.3">
      <c r="B48" s="18" t="s">
        <v>71</v>
      </c>
      <c r="C48" s="11"/>
      <c r="D48" s="11"/>
      <c r="E48" s="11"/>
      <c r="F48" s="11"/>
      <c r="G48" s="11"/>
      <c r="H48" s="11"/>
    </row>
    <row r="49" spans="1:8" ht="14.3" thickBot="1" x14ac:dyDescent="0.3">
      <c r="A49" s="10" t="s">
        <v>21</v>
      </c>
      <c r="B49" s="19" t="s">
        <v>18</v>
      </c>
      <c r="C49" s="20">
        <f>C33-C35+43</f>
        <v>2443</v>
      </c>
      <c r="D49" s="21" t="s">
        <v>17</v>
      </c>
      <c r="E49" s="22">
        <f>IF(C28="3-drzwiowa",C31/3+14,IF(C28="2-drzwiowa",C31/2+10,IF(C28="4-drzwiowa",C31/4+11," ")))</f>
        <v>560</v>
      </c>
      <c r="F49" s="23" t="str">
        <f>IF(C28="2-drzwiowa","2szt.",IF(C28="3-drzwiowa","3szt.",IF(C28="4-drzwiowa","4szt.")))</f>
        <v>2szt.</v>
      </c>
      <c r="G49" s="11"/>
      <c r="H49" s="11"/>
    </row>
    <row r="50" spans="1:8" ht="13.6" x14ac:dyDescent="0.25">
      <c r="A50" s="10" t="s">
        <v>22</v>
      </c>
      <c r="B50" s="19" t="s">
        <v>38</v>
      </c>
      <c r="C50" s="24">
        <f>IF(AND(C37="TAK",C38="TAK"),C33,IF(AND(C37="NIE",C38="TAK"),C33-C35,IF(AND(C37="TAK",C38="NIE"),C33-60,IF(AND(C37="NIE",C38="NIE"),C33-C35-60," "))))</f>
        <v>2460</v>
      </c>
      <c r="D50" s="25" t="s">
        <v>17</v>
      </c>
      <c r="E50" s="26">
        <f>IF($C$28="3-drzwiowa",$C$34,IF($C$28="4-drzwiowa",$C$34,IF(AND($C$28="2-drzwiowa",$C$29="Lewa"),$C$34,IF(AND($C$29="Prawa"),$C$34+$C$39+8," "))))</f>
        <v>626</v>
      </c>
      <c r="F50" s="11"/>
      <c r="G50" s="11"/>
      <c r="H50" s="11"/>
    </row>
    <row r="51" spans="1:8" ht="13.6" x14ac:dyDescent="0.25">
      <c r="A51" s="10" t="s">
        <v>22</v>
      </c>
      <c r="B51" s="19" t="s">
        <v>39</v>
      </c>
      <c r="C51" s="24">
        <f>IF(AND(C37="TAK",C38="TAK"),C33,IF(AND(C37="NIE",C38="TAK"),C33-C35,IF(AND(C37="TAK",C38="NIE"),C33-60,IF(AND(C37="NIE",C38="NIE"),C33-C35-60," "))))</f>
        <v>2460</v>
      </c>
      <c r="D51" s="25" t="s">
        <v>17</v>
      </c>
      <c r="E51" s="26">
        <f>IF($C$28="3-drzwiowa",$C$34,IF($C$28="4-drzwiowa",$C$34,IF(AND($C$28="2-drzwiowa",$C$29="Prawa"),$C$34,IF(AND($C$29="Lewa"),$C$34+$C$39+8," "))))</f>
        <v>600</v>
      </c>
      <c r="F51" s="11"/>
      <c r="G51" s="11"/>
      <c r="H51" s="11"/>
    </row>
    <row r="52" spans="1:8" ht="13.6" x14ac:dyDescent="0.25">
      <c r="A52" s="10" t="s">
        <v>23</v>
      </c>
      <c r="B52" s="19" t="s">
        <v>40</v>
      </c>
      <c r="C52" s="24">
        <f>C31-2*C36</f>
        <v>1062</v>
      </c>
      <c r="D52" s="25" t="s">
        <v>17</v>
      </c>
      <c r="E52" s="26">
        <f>C34</f>
        <v>600</v>
      </c>
      <c r="F52" s="11"/>
      <c r="G52" s="11"/>
      <c r="H52" s="11"/>
    </row>
    <row r="53" spans="1:8" ht="14.3" thickBot="1" x14ac:dyDescent="0.3">
      <c r="A53" s="10" t="s">
        <v>24</v>
      </c>
      <c r="B53" s="19" t="s">
        <v>41</v>
      </c>
      <c r="C53" s="24">
        <f>C31-2*C36</f>
        <v>1062</v>
      </c>
      <c r="D53" s="25" t="s">
        <v>17</v>
      </c>
      <c r="E53" s="26">
        <f>C34</f>
        <v>600</v>
      </c>
      <c r="F53" s="11"/>
      <c r="G53" s="11"/>
      <c r="H53" s="11"/>
    </row>
    <row r="54" spans="1:8" ht="14.3" thickBot="1" x14ac:dyDescent="0.3">
      <c r="A54" s="10" t="s">
        <v>25</v>
      </c>
      <c r="B54" s="19" t="s">
        <v>42</v>
      </c>
      <c r="C54" s="24">
        <f>C33-C35-60-2*C36</f>
        <v>2302</v>
      </c>
      <c r="D54" s="25" t="s">
        <v>17</v>
      </c>
      <c r="E54" s="26">
        <f>C34</f>
        <v>600</v>
      </c>
      <c r="F54" s="23" t="str">
        <f>IF(C28="2-drzwiowa","min. 1szt.",IF(C28="3-drzwiowa","min. 2szt.",IF(C28="4-drzwiowa","min. 3szt.")))</f>
        <v>min. 1szt.</v>
      </c>
      <c r="G54" s="11"/>
      <c r="H54" s="11"/>
    </row>
    <row r="55" spans="1:8" ht="14.3" thickBot="1" x14ac:dyDescent="0.3">
      <c r="A55" s="10" t="s">
        <v>26</v>
      </c>
      <c r="B55" s="19" t="s">
        <v>3</v>
      </c>
      <c r="C55" s="27">
        <f>IF(C37="TAK",C31-2*C36,IF(C37="NIE",C31))</f>
        <v>1062</v>
      </c>
      <c r="D55" s="28" t="s">
        <v>17</v>
      </c>
      <c r="E55" s="29">
        <f>C35</f>
        <v>60</v>
      </c>
      <c r="F55" s="11"/>
      <c r="G55" s="11"/>
      <c r="H55" s="11"/>
    </row>
    <row r="56" spans="1:8" ht="14.3" thickBot="1" x14ac:dyDescent="0.3">
      <c r="B56" s="18" t="s">
        <v>31</v>
      </c>
      <c r="C56" s="30"/>
      <c r="D56" s="11"/>
      <c r="E56" s="11"/>
      <c r="F56" s="11"/>
      <c r="G56" s="11"/>
      <c r="H56" s="11"/>
    </row>
    <row r="57" spans="1:8" ht="13.6" x14ac:dyDescent="0.25">
      <c r="B57" s="19" t="s">
        <v>32</v>
      </c>
      <c r="C57" s="31">
        <f>IF(C38="TAK",C31-2*C36-5,IF(C38="NIE",C31))</f>
        <v>1057</v>
      </c>
      <c r="D57" s="11"/>
      <c r="E57" s="11"/>
      <c r="F57" s="11"/>
      <c r="G57" s="11"/>
      <c r="H57" s="11"/>
    </row>
    <row r="58" spans="1:8" ht="14.3" thickBot="1" x14ac:dyDescent="0.3">
      <c r="B58" s="19" t="s">
        <v>33</v>
      </c>
      <c r="C58" s="32">
        <f>IF(C38="TAK",C31-2*C36-2,IF(C38="NIE",C31))</f>
        <v>1060</v>
      </c>
      <c r="D58" s="11"/>
      <c r="E58" s="11"/>
      <c r="F58" s="11"/>
      <c r="G58" s="11"/>
      <c r="H58" s="11"/>
    </row>
  </sheetData>
  <sheetProtection algorithmName="SHA-512" hashValue="VTJ2UxbScZnxiQ8EaBWWGNonJUCJVq8LV1Q+hntUaBtT267G+ZPRjPtzaZSbfyR5Nl3v4S9Dkv7gsAbWn04ipg==" saltValue="+pOR34+kP825ST2o8VK2Bw==" spinCount="100000" sheet="1" objects="1" scenarios="1" selectLockedCells="1"/>
  <mergeCells count="12">
    <mergeCell ref="A1:H1"/>
    <mergeCell ref="D16:H17"/>
    <mergeCell ref="D46:F46"/>
    <mergeCell ref="D47:F47"/>
    <mergeCell ref="G46:H46"/>
    <mergeCell ref="G47:H47"/>
    <mergeCell ref="D41:G41"/>
    <mergeCell ref="D42:G42"/>
    <mergeCell ref="D43:G43"/>
    <mergeCell ref="D44:G44"/>
    <mergeCell ref="D5:H6"/>
    <mergeCell ref="F11:H11"/>
  </mergeCells>
  <dataValidations xWindow="598" yWindow="741" count="12">
    <dataValidation type="whole" allowBlank="1" showInputMessage="1" showErrorMessage="1" promptTitle="szerokość szafy" prompt="Szafa 2-drzw. szer. 1180-4000mm_x000a_Szafa 3-drzw. szer. 2230-4000mm_x000a_Szafa 4-drzw. szer. 2580-4000mm" sqref="C31" xr:uid="{00000000-0002-0000-0000-000000000000}">
      <formula1>IF(C28="2-drzwiowa",1100,IF(C28="3-drzwiowa",2230,IF(C28="4-drzwiowa",2580," ")))</formula1>
      <formula2>4030</formula2>
    </dataValidation>
    <dataValidation type="whole" operator="greaterThanOrEqual" allowBlank="1" showInputMessage="1" showErrorMessage="1" prompt="Min. wolna przestrzeń montażowa_x000a_nad drzwiami do sufitu 45mm" sqref="C32" xr:uid="{00000000-0002-0000-0000-000001000000}">
      <formula1>45</formula1>
    </dataValidation>
    <dataValidation type="whole" allowBlank="1" showInputMessage="1" showErrorMessage="1" sqref="C34" xr:uid="{00000000-0002-0000-0000-000002000000}">
      <formula1>200</formula1>
      <formula2>1200</formula2>
    </dataValidation>
    <dataValidation type="whole" operator="greaterThanOrEqual" allowBlank="1" showInputMessage="1" showErrorMessage="1" prompt="Minimalna wysokość cokołu 60mm" sqref="C35" xr:uid="{00000000-0002-0000-0000-000003000000}">
      <formula1>60</formula1>
    </dataValidation>
    <dataValidation type="whole" allowBlank="1" showInputMessage="1" showErrorMessage="1" prompt="Grubość frontu w przedziale 18-40mm" sqref="C39" xr:uid="{00000000-0002-0000-0000-000004000000}">
      <formula1>18</formula1>
      <formula2>40</formula2>
    </dataValidation>
    <dataValidation type="whole" allowBlank="1" showInputMessage="1" showErrorMessage="1" prompt="UWAGA !!_x000a_Max. dopuszczalna wysokość szafy 3000mm _x000a_Wysokość jest ściśle zależna od szerokości !_x000a__x000a_Max. wysokość szafy z drzwiami:_x000a_H pomieszczenia-45mm" sqref="C33" xr:uid="{00000000-0002-0000-0000-000005000000}">
      <formula1>500</formula1>
      <formula2>3000</formula2>
    </dataValidation>
    <dataValidation type="whole" allowBlank="1" showInputMessage="1" showErrorMessage="1" prompt="Maksymalna grubość materiału_x000a_ 25mm" sqref="C36" xr:uid="{00000000-0002-0000-0000-000006000000}">
      <formula1>16</formula1>
      <formula2>25</formula2>
    </dataValidation>
    <dataValidation type="list" allowBlank="1" showInputMessage="1" showErrorMessage="1" sqref="C37:C38" xr:uid="{00000000-0002-0000-0000-000009000000}">
      <formula1>$K$9:$K$10</formula1>
    </dataValidation>
    <dataValidation type="list" allowBlank="1" showInputMessage="1" showErrorMessage="1" sqref="C28" xr:uid="{00000000-0002-0000-0000-00000A000000}">
      <formula1>$I$2:$I$4</formula1>
    </dataValidation>
    <dataValidation type="list" allowBlank="1" showInputMessage="1" showErrorMessage="1" sqref="C29" xr:uid="{00000000-0002-0000-0000-00000D000000}">
      <formula1>$J$28:$J$29</formula1>
    </dataValidation>
    <dataValidation type="whole" allowBlank="1" showInputMessage="1" showErrorMessage="1" sqref="C30" xr:uid="{E372B4BC-0F70-4E06-ADF5-A17B61CCC0E0}">
      <formula1>10</formula1>
      <formula2>100</formula2>
    </dataValidation>
    <dataValidation operator="equal" allowBlank="1" showDropDown="1" showInputMessage="1" showErrorMessage="1" sqref="C41:C44" xr:uid="{00000000-0002-0000-0000-000008000000}"/>
  </dataValidations>
  <pageMargins left="0.62992125984251968" right="0.23622047244094491" top="0.15748031496062992" bottom="0.15748031496062992" header="0.31496062992125984" footer="0.31496062992125984"/>
  <pageSetup paperSize="9" scale="97" orientation="portrait" horizontalDpi="300" verticalDpi="300" r:id="rId1"/>
  <colBreaks count="1" manualBreakCount="1">
    <brk id="8" max="59" man="1"/>
  </colBreaks>
  <drawing r:id="rId2"/>
  <extLst>
    <ext xmlns:x14="http://schemas.microsoft.com/office/spreadsheetml/2009/9/main" uri="{CCE6A557-97BC-4b89-ADB6-D9C93CAAB3DF}">
      <x14:dataValidations xmlns:xm="http://schemas.microsoft.com/office/excel/2006/main" xWindow="598" yWindow="741" count="1">
        <x14:dataValidation type="list" operator="equal" allowBlank="1" showDropDown="1" showInputMessage="1" showErrorMessage="1" xr:uid="{00000000-0002-0000-0000-00000C000000}">
          <x14:formula1>
            <xm:f>Arkusz2!$G$6:$G$11</xm:f>
          </x14:formula1>
          <xm:sqref>C45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6:J34"/>
  <sheetViews>
    <sheetView topLeftCell="A6" workbookViewId="0">
      <selection activeCell="A6" sqref="A6:F34"/>
    </sheetView>
  </sheetViews>
  <sheetFormatPr defaultRowHeight="14.3" x14ac:dyDescent="0.25"/>
  <cols>
    <col min="1" max="1" width="19.125" bestFit="1" customWidth="1"/>
    <col min="2" max="2" width="13.5" customWidth="1"/>
    <col min="3" max="4" width="13.5" bestFit="1" customWidth="1"/>
    <col min="5" max="5" width="13.5" customWidth="1"/>
    <col min="6" max="6" width="12.125" customWidth="1"/>
    <col min="7" max="7" width="8.875" bestFit="1" customWidth="1"/>
    <col min="8" max="8" width="8.875" customWidth="1"/>
    <col min="9" max="9" width="13.625" bestFit="1" customWidth="1"/>
  </cols>
  <sheetData>
    <row r="6" spans="1:10" x14ac:dyDescent="0.25">
      <c r="A6" t="s">
        <v>34</v>
      </c>
      <c r="B6" t="s">
        <v>59</v>
      </c>
      <c r="E6" s="3"/>
      <c r="F6" s="1"/>
      <c r="G6" s="1"/>
      <c r="H6" s="1"/>
      <c r="I6" s="2"/>
      <c r="J6" s="1"/>
    </row>
    <row r="7" spans="1:10" x14ac:dyDescent="0.25">
      <c r="A7" t="s">
        <v>35</v>
      </c>
      <c r="B7" t="s">
        <v>60</v>
      </c>
      <c r="E7" s="3"/>
      <c r="F7" s="1"/>
      <c r="G7" s="1"/>
      <c r="H7" s="1"/>
      <c r="I7" s="2"/>
      <c r="J7" s="1"/>
    </row>
    <row r="8" spans="1:10" x14ac:dyDescent="0.25">
      <c r="A8" t="s">
        <v>45</v>
      </c>
      <c r="B8" t="s">
        <v>61</v>
      </c>
      <c r="E8" s="3"/>
      <c r="F8" s="1"/>
      <c r="G8" s="1"/>
      <c r="H8" s="1"/>
    </row>
    <row r="9" spans="1:10" x14ac:dyDescent="0.25">
      <c r="E9" s="3"/>
      <c r="F9" s="1"/>
      <c r="G9" s="1"/>
      <c r="H9" s="1"/>
    </row>
    <row r="10" spans="1:10" x14ac:dyDescent="0.25">
      <c r="F10" s="1"/>
      <c r="G10" s="1"/>
      <c r="H10" s="1"/>
      <c r="I10" s="2"/>
    </row>
    <row r="11" spans="1:10" x14ac:dyDescent="0.25">
      <c r="F11" s="1"/>
      <c r="G11" s="1"/>
      <c r="H11" s="1"/>
    </row>
    <row r="14" spans="1:10" x14ac:dyDescent="0.25">
      <c r="A14" t="s">
        <v>5</v>
      </c>
      <c r="C14" t="s">
        <v>20</v>
      </c>
    </row>
    <row r="15" spans="1:10" x14ac:dyDescent="0.25">
      <c r="C15" t="s">
        <v>6</v>
      </c>
    </row>
    <row r="16" spans="1:10" x14ac:dyDescent="0.25">
      <c r="B16" t="s">
        <v>52</v>
      </c>
      <c r="D16" t="s">
        <v>49</v>
      </c>
      <c r="E16" t="s">
        <v>50</v>
      </c>
      <c r="F16" t="s">
        <v>51</v>
      </c>
    </row>
    <row r="17" spans="1:6" x14ac:dyDescent="0.25">
      <c r="B17">
        <v>60</v>
      </c>
      <c r="C17" t="s">
        <v>46</v>
      </c>
      <c r="D17" s="1">
        <v>9275796</v>
      </c>
      <c r="E17" s="1">
        <v>9275786</v>
      </c>
      <c r="F17" s="1">
        <v>9278780</v>
      </c>
    </row>
    <row r="18" spans="1:6" x14ac:dyDescent="0.25">
      <c r="B18">
        <v>80</v>
      </c>
      <c r="C18" t="s">
        <v>47</v>
      </c>
      <c r="D18" s="1">
        <v>9275794</v>
      </c>
      <c r="E18" s="1">
        <v>9275785</v>
      </c>
      <c r="F18" s="1">
        <v>9278791</v>
      </c>
    </row>
    <row r="19" spans="1:6" x14ac:dyDescent="0.25">
      <c r="B19">
        <v>100</v>
      </c>
      <c r="C19" t="s">
        <v>48</v>
      </c>
      <c r="D19" s="1">
        <v>9275787</v>
      </c>
      <c r="E19" s="1">
        <v>9275783</v>
      </c>
      <c r="F19" s="1">
        <v>9278793</v>
      </c>
    </row>
    <row r="21" spans="1:6" x14ac:dyDescent="0.25">
      <c r="B21" t="s">
        <v>56</v>
      </c>
      <c r="D21" t="s">
        <v>49</v>
      </c>
      <c r="E21" t="s">
        <v>50</v>
      </c>
      <c r="F21" t="s">
        <v>51</v>
      </c>
    </row>
    <row r="22" spans="1:6" x14ac:dyDescent="0.25">
      <c r="C22" t="s">
        <v>53</v>
      </c>
      <c r="D22" s="1">
        <v>9276735</v>
      </c>
      <c r="E22" s="1">
        <v>9276645</v>
      </c>
      <c r="F22" s="1">
        <v>9278798</v>
      </c>
    </row>
    <row r="23" spans="1:6" x14ac:dyDescent="0.25">
      <c r="C23" t="s">
        <v>54</v>
      </c>
      <c r="D23" s="1">
        <v>9276732</v>
      </c>
      <c r="E23" s="1">
        <v>9276643</v>
      </c>
      <c r="F23" s="1">
        <v>9278799</v>
      </c>
    </row>
    <row r="24" spans="1:6" x14ac:dyDescent="0.25">
      <c r="C24" t="s">
        <v>55</v>
      </c>
      <c r="D24" s="1">
        <v>9276737</v>
      </c>
      <c r="E24" s="1">
        <v>9276646</v>
      </c>
    </row>
    <row r="26" spans="1:6" x14ac:dyDescent="0.25">
      <c r="B26" t="s">
        <v>57</v>
      </c>
    </row>
    <row r="27" spans="1:6" x14ac:dyDescent="0.25">
      <c r="C27">
        <v>2300</v>
      </c>
      <c r="D27" s="1">
        <v>9278672</v>
      </c>
    </row>
    <row r="28" spans="1:6" x14ac:dyDescent="0.25">
      <c r="C28">
        <v>4000</v>
      </c>
      <c r="D28" s="1">
        <v>9278657</v>
      </c>
    </row>
    <row r="30" spans="1:6" x14ac:dyDescent="0.25">
      <c r="B30" t="s">
        <v>58</v>
      </c>
      <c r="D30" s="1">
        <v>9278801</v>
      </c>
    </row>
    <row r="32" spans="1:6" x14ac:dyDescent="0.25">
      <c r="A32" t="s">
        <v>66</v>
      </c>
      <c r="D32" t="b">
        <f>IF(C30="4-drzwiowa",IF(C31=60,Arkusz2!F17,IF(C31=80,Arkusz2!F18,IF(C31=100,Arkusz2!F19,IF(C30="3-drzwiowa",IF(C31=60,Arkusz2!E17,IF(C31=80,Arkusz2!E18,IF(C31=100,Arkusz2!E19,IF(C30="2-drzwiowa",IF(C31=60,Arkusz2!D17,IF(C31=80,Arkusz2!D18,IF(C31=100,Arkusz2!D19," "))))))))))))</f>
        <v>0</v>
      </c>
    </row>
    <row r="33" spans="2:2" x14ac:dyDescent="0.25">
      <c r="B33" t="s">
        <v>67</v>
      </c>
    </row>
    <row r="34" spans="2:2" x14ac:dyDescent="0.25">
      <c r="B34" t="s">
        <v>68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3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4.3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Nazwane zakresy</vt:lpstr>
      </vt:variant>
      <vt:variant>
        <vt:i4>1</vt:i4>
      </vt:variant>
    </vt:vector>
  </HeadingPairs>
  <TitlesOfParts>
    <vt:vector size="5" baseType="lpstr">
      <vt:lpstr>Kalkulator Top Line XL 2020</vt:lpstr>
      <vt:lpstr>Arkusz2</vt:lpstr>
      <vt:lpstr>Arkusz3</vt:lpstr>
      <vt:lpstr>Arkusz1</vt:lpstr>
      <vt:lpstr>'Kalkulator Top Line XL 2020'!Obszar_wydruku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wzarzycki</dc:creator>
  <cp:lastModifiedBy>wzarzycki</cp:lastModifiedBy>
  <cp:lastPrinted>2021-03-08T11:20:56Z</cp:lastPrinted>
  <dcterms:created xsi:type="dcterms:W3CDTF">2020-08-26T10:07:50Z</dcterms:created>
  <dcterms:modified xsi:type="dcterms:W3CDTF">2023-02-09T08:12:54Z</dcterms:modified>
</cp:coreProperties>
</file>